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Лист1" sheetId="1" r:id="rId1"/>
  </sheets>
  <definedNames>
    <definedName name="_xlnm.Print_Area" localSheetId="0">'Лист1'!$A$1:$N$73</definedName>
  </definedNames>
  <calcPr fullCalcOnLoad="1"/>
</workbook>
</file>

<file path=xl/sharedStrings.xml><?xml version="1.0" encoding="utf-8"?>
<sst xmlns="http://schemas.openxmlformats.org/spreadsheetml/2006/main" count="78" uniqueCount="74">
  <si>
    <t>Видатки та надання кредитів</t>
  </si>
  <si>
    <t>КЕКВ</t>
  </si>
  <si>
    <t>3=4+5</t>
  </si>
  <si>
    <t>6=7+8</t>
  </si>
  <si>
    <t>10=11+12</t>
  </si>
  <si>
    <t>Поточні видатки:(загальний фонд,форма №2д,№2м)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</si>
  <si>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</si>
  <si>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</si>
  <si>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</si>
  <si>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війсковослужбовців</t>
  </si>
  <si>
    <t>Нарахування на оплату праці</t>
  </si>
  <si>
    <t>Використання товарів і послуг:</t>
  </si>
  <si>
    <t>Предмети, матеріали, обладнення та інвентар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</si>
  <si>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</si>
  <si>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</si>
  <si>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</si>
  <si>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</si>
  <si>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</si>
  <si>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</si>
  <si>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</si>
  <si>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</si>
  <si>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</si>
  <si>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</si>
  <si>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(регіональних) програм</t>
  </si>
  <si>
    <t>Дослідження і розробки, окремі заходи  по розвитку по реалізації державних (регіональних) програм</t>
  </si>
  <si>
    <t>Окремі заходи по реалізації державних (регіональних)програм,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</si>
  <si>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</si>
  <si>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</si>
  <si>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</si>
  <si>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</si>
  <si>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</si>
  <si>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</si>
  <si>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</si>
  <si>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 xml:space="preserve">Інші виплати населенню </t>
  </si>
  <si>
    <t>Інші поточні видатки</t>
  </si>
  <si>
    <t>Придбання основного капіталу</t>
  </si>
  <si>
    <t>Придбання обладнення і предметів долгострокового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</si>
  <si>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</si>
  <si>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</si>
  <si>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</si>
  <si>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</si>
  <si>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</si>
  <si>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</si>
  <si>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</si>
  <si>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</si>
  <si>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</si>
  <si>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органам державного управління інших рівнів</t>
  </si>
  <si>
    <t>Разом по 070000 (2000+3000)</t>
  </si>
  <si>
    <t>ІТОГО</t>
  </si>
  <si>
    <t>у тому числі затверджені бюджетні призначення на утримання закладів освіти сільських та селищних рад, тис. грн</t>
  </si>
  <si>
    <t>Всього, тис. грн</t>
  </si>
  <si>
    <t>освітня субвенція, тис. грн</t>
  </si>
  <si>
    <t>місцевий бюджет, тис. грн</t>
  </si>
  <si>
    <t>у т.ч. кошти освітньої субвенції, тис. грн</t>
  </si>
  <si>
    <t>кошти з інших джерел місцевих бюджетів, тис. грн</t>
  </si>
  <si>
    <t>% виконання (гр.10*100/гр.6)</t>
  </si>
  <si>
    <r>
      <t>Медикаменти та перев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язувальні матеріали</t>
    </r>
  </si>
  <si>
    <r>
      <t>Обслуговування боргових зобов</t>
    </r>
    <r>
      <rPr>
        <b/>
        <sz val="9"/>
        <rFont val="Calibri"/>
        <family val="2"/>
      </rPr>
      <t>′</t>
    </r>
    <r>
      <rPr>
        <b/>
        <sz val="9"/>
        <rFont val="Times New Roman"/>
        <family val="1"/>
      </rPr>
      <t>язань</t>
    </r>
  </si>
  <si>
    <r>
      <t>Обслуговування внутрішніх боргових зобов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язань</t>
    </r>
  </si>
  <si>
    <r>
      <t>Обслуговування зовнішніх боргових зобов</t>
    </r>
    <r>
      <rPr>
        <sz val="9"/>
        <rFont val="Calibri"/>
        <family val="2"/>
      </rPr>
      <t>′</t>
    </r>
    <r>
      <rPr>
        <sz val="9"/>
        <rFont val="Times New Roman"/>
        <family val="1"/>
      </rPr>
      <t>язань</t>
    </r>
  </si>
  <si>
    <r>
      <t>Капітальне будівництво (придбання) інших об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єктів</t>
    </r>
  </si>
  <si>
    <r>
      <t>Капітальний ремонт інших об</t>
    </r>
    <r>
      <rPr>
        <sz val="9"/>
        <rFont val="Calibri"/>
        <family val="2"/>
      </rPr>
      <t>′</t>
    </r>
    <r>
      <rPr>
        <sz val="9"/>
        <rFont val="Times New Roman"/>
        <family val="1"/>
      </rPr>
      <t>єктів</t>
    </r>
  </si>
  <si>
    <r>
      <t>Реконструкція та реставрація інших об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єктів</t>
    </r>
  </si>
  <si>
    <t>Капітальні трансферти підприємствам (установам, організаціям)</t>
  </si>
  <si>
    <t>Капітальні видатки: (спец.фонд, форма №4-3д,№4-3м)</t>
  </si>
  <si>
    <t>Затверджений бюджет на 2016 рік  по галузі "Освіта" станом на 01.01.2016р.</t>
  </si>
  <si>
    <t xml:space="preserve">                                   Аналіз виконання бюджету                                                                                            Додаток №3</t>
  </si>
  <si>
    <t>Головний бухгалтер</t>
  </si>
  <si>
    <t>Є.О.Мітіна</t>
  </si>
  <si>
    <t>Станом на  01.07    .2016р.</t>
  </si>
  <si>
    <t>Затверджений бюджет на 2016 рік по галузі "Освіта"з урахуванням змін, внесених сесією міських рад станом на 01.липня…....2016 р.</t>
  </si>
  <si>
    <t>Фінансування видатків станом на 01.липня…2016р. (з урахуванням сільських та селищних рад)</t>
  </si>
  <si>
    <t xml:space="preserve">В.о.начальника  відділу освіти </t>
  </si>
  <si>
    <t>Л.В. Шахоткіна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</si>
</sst>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 horizontal="left"/>
    </xf>
    <xf numFmtId="2" fontId="3" fillId="0" borderId="29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2" fontId="7" fillId="0" borderId="21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49" fontId="7" fillId="0" borderId="32" xfId="52" applyNumberFormat="1" applyFont="1" applyBorder="1" applyAlignment="1">
      <alignment horizontal="center" vertical="center" wrapText="1"/>
      <protection/>
    </xf>
    <xf numFmtId="49" fontId="7" fillId="0" borderId="32" xfId="52" applyNumberFormat="1" applyFont="1" applyBorder="1" applyAlignment="1">
      <alignment horizontal="center" vertical="top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" fontId="3" fillId="33" borderId="33" xfId="56" applyNumberFormat="1" applyFont="1" applyFill="1" applyBorder="1" applyAlignment="1">
      <alignment horizontal="center"/>
    </xf>
    <xf numFmtId="1" fontId="3" fillId="33" borderId="33" xfId="52" applyNumberFormat="1" applyFont="1" applyFill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81" fontId="3" fillId="0" borderId="25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30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35" xfId="0" applyNumberFormat="1" applyFont="1" applyBorder="1" applyAlignment="1">
      <alignment/>
    </xf>
    <xf numFmtId="181" fontId="3" fillId="0" borderId="36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37" xfId="0" applyNumberFormat="1" applyFont="1" applyBorder="1" applyAlignment="1">
      <alignment/>
    </xf>
    <xf numFmtId="181" fontId="3" fillId="0" borderId="38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181" fontId="3" fillId="0" borderId="23" xfId="0" applyNumberFormat="1" applyFont="1" applyBorder="1" applyAlignment="1">
      <alignment/>
    </xf>
    <xf numFmtId="181" fontId="7" fillId="0" borderId="26" xfId="0" applyNumberFormat="1" applyFont="1" applyBorder="1" applyAlignment="1">
      <alignment/>
    </xf>
    <xf numFmtId="181" fontId="7" fillId="0" borderId="27" xfId="0" applyNumberFormat="1" applyFont="1" applyBorder="1" applyAlignment="1">
      <alignment/>
    </xf>
    <xf numFmtId="0" fontId="0" fillId="0" borderId="40" xfId="0" applyBorder="1" applyAlignment="1">
      <alignment horizontal="center" wrapText="1"/>
    </xf>
    <xf numFmtId="0" fontId="0" fillId="0" borderId="0" xfId="0" applyAlignment="1">
      <alignment horizontal="left"/>
    </xf>
    <xf numFmtId="49" fontId="7" fillId="0" borderId="32" xfId="52" applyNumberFormat="1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49" fontId="7" fillId="0" borderId="32" xfId="52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7" fillId="0" borderId="41" xfId="52" applyNumberFormat="1" applyFont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49" fontId="7" fillId="0" borderId="33" xfId="52" applyNumberFormat="1" applyFont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енергоносії _ЗАРПЛА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F71" sqref="F71"/>
    </sheetView>
  </sheetViews>
  <sheetFormatPr defaultColWidth="9.00390625" defaultRowHeight="12.75"/>
  <cols>
    <col min="1" max="1" width="41.00390625" style="0" customWidth="1"/>
    <col min="2" max="2" width="6.875" style="0" customWidth="1"/>
    <col min="3" max="3" width="10.375" style="0" bestFit="1" customWidth="1"/>
    <col min="4" max="4" width="10.125" style="0" customWidth="1"/>
    <col min="5" max="5" width="9.375" style="0" bestFit="1" customWidth="1"/>
    <col min="6" max="6" width="11.125" style="0" customWidth="1"/>
    <col min="7" max="7" width="10.25390625" style="0" customWidth="1"/>
    <col min="8" max="8" width="10.125" style="0" customWidth="1"/>
    <col min="9" max="9" width="9.375" style="0" bestFit="1" customWidth="1"/>
    <col min="10" max="10" width="10.75390625" style="0" customWidth="1"/>
    <col min="11" max="11" width="10.00390625" style="0" customWidth="1"/>
    <col min="12" max="12" width="10.375" style="0" bestFit="1" customWidth="1"/>
    <col min="13" max="13" width="11.00390625" style="0" customWidth="1"/>
  </cols>
  <sheetData>
    <row r="1" spans="1:13" ht="12.75">
      <c r="A1" s="91" t="s">
        <v>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8:10" ht="13.5" thickBot="1">
      <c r="H2" t="s">
        <v>69</v>
      </c>
      <c r="I2" s="71"/>
      <c r="J2" s="71"/>
    </row>
    <row r="3" spans="1:13" ht="58.5" customHeight="1" thickBot="1">
      <c r="A3" s="96" t="s">
        <v>0</v>
      </c>
      <c r="B3" s="98" t="s">
        <v>1</v>
      </c>
      <c r="C3" s="92" t="s">
        <v>65</v>
      </c>
      <c r="D3" s="92"/>
      <c r="E3" s="92"/>
      <c r="F3" s="92" t="s">
        <v>70</v>
      </c>
      <c r="G3" s="93"/>
      <c r="H3" s="93"/>
      <c r="I3" s="94" t="s">
        <v>49</v>
      </c>
      <c r="J3" s="92" t="s">
        <v>71</v>
      </c>
      <c r="K3" s="93"/>
      <c r="L3" s="93"/>
      <c r="M3" s="92" t="s">
        <v>55</v>
      </c>
    </row>
    <row r="4" spans="1:15" ht="135.75" customHeight="1" thickBot="1">
      <c r="A4" s="97"/>
      <c r="B4" s="99"/>
      <c r="C4" s="65" t="s">
        <v>50</v>
      </c>
      <c r="D4" s="65" t="s">
        <v>51</v>
      </c>
      <c r="E4" s="65" t="s">
        <v>52</v>
      </c>
      <c r="F4" s="65" t="s">
        <v>50</v>
      </c>
      <c r="G4" s="65" t="s">
        <v>51</v>
      </c>
      <c r="H4" s="65" t="s">
        <v>52</v>
      </c>
      <c r="I4" s="95"/>
      <c r="J4" s="65" t="s">
        <v>50</v>
      </c>
      <c r="K4" s="66" t="s">
        <v>53</v>
      </c>
      <c r="L4" s="64" t="s">
        <v>54</v>
      </c>
      <c r="M4" s="93"/>
      <c r="O4" s="72"/>
    </row>
    <row r="5" spans="1:13" ht="12" customHeight="1" thickBot="1">
      <c r="A5" s="67">
        <v>1</v>
      </c>
      <c r="B5" s="68">
        <v>2</v>
      </c>
      <c r="C5" s="69" t="s">
        <v>2</v>
      </c>
      <c r="D5" s="69">
        <v>4</v>
      </c>
      <c r="E5" s="69">
        <v>5</v>
      </c>
      <c r="F5" s="69" t="s">
        <v>3</v>
      </c>
      <c r="G5" s="69">
        <v>7</v>
      </c>
      <c r="H5" s="69">
        <v>8</v>
      </c>
      <c r="I5" s="70">
        <v>9</v>
      </c>
      <c r="J5" s="70" t="s">
        <v>4</v>
      </c>
      <c r="K5" s="70">
        <v>11</v>
      </c>
      <c r="L5" s="70">
        <v>12</v>
      </c>
      <c r="M5" s="70">
        <v>13</v>
      </c>
    </row>
    <row r="6" spans="1:13" ht="21.75" customHeight="1" thickBot="1">
      <c r="A6" s="3" t="s">
        <v>5</v>
      </c>
      <c r="B6" s="4">
        <v>2000</v>
      </c>
      <c r="C6" s="83">
        <f>D6+E6</f>
        <v>129623.005</v>
      </c>
      <c r="D6" s="75">
        <f>D7+D12+D28+D31+D35+D39</f>
        <v>59088.138</v>
      </c>
      <c r="E6" s="75">
        <f>E7+E12+E28+E31+E35+E39</f>
        <v>70534.867</v>
      </c>
      <c r="F6" s="75">
        <f>G6+H6</f>
        <v>253276.186</v>
      </c>
      <c r="G6" s="75">
        <f aca="true" t="shared" si="0" ref="G6:L6">G7+G12+G28+G31+G35+G39</f>
        <v>103591.37000000001</v>
      </c>
      <c r="H6" s="75">
        <f t="shared" si="0"/>
        <v>149684.816</v>
      </c>
      <c r="I6" s="60">
        <f t="shared" si="0"/>
        <v>0</v>
      </c>
      <c r="J6" s="75">
        <f t="shared" si="0"/>
        <v>108308.16500000001</v>
      </c>
      <c r="K6" s="75">
        <f t="shared" si="0"/>
        <v>58137.719</v>
      </c>
      <c r="L6" s="75">
        <f t="shared" si="0"/>
        <v>50170.446</v>
      </c>
      <c r="M6" s="61">
        <f>J6*100/F6</f>
        <v>42.76286954194738</v>
      </c>
    </row>
    <row r="7" spans="1:13" ht="14.25" thickBot="1" thickTop="1">
      <c r="A7" s="56" t="s">
        <v>6</v>
      </c>
      <c r="B7" s="26">
        <v>2100</v>
      </c>
      <c r="C7" s="84">
        <f aca="true" t="shared" si="1" ref="C7:C63">D7+E7</f>
        <v>90078.813</v>
      </c>
      <c r="D7" s="76">
        <f>D8+D11</f>
        <v>47642.883</v>
      </c>
      <c r="E7" s="76">
        <f>E8+E11</f>
        <v>42435.93</v>
      </c>
      <c r="F7" s="76">
        <f aca="true" t="shared" si="2" ref="F7:F63">G7+H7</f>
        <v>183318.617</v>
      </c>
      <c r="G7" s="76">
        <f>G8+G11</f>
        <v>83321.702</v>
      </c>
      <c r="H7" s="76">
        <f>H8+H11</f>
        <v>99996.915</v>
      </c>
      <c r="I7" s="62">
        <f>I8+I11</f>
        <v>0</v>
      </c>
      <c r="J7" s="76">
        <f aca="true" t="shared" si="3" ref="J7:J37">K7+L7</f>
        <v>76947.466</v>
      </c>
      <c r="K7" s="76">
        <f>K8+K11</f>
        <v>47642.877</v>
      </c>
      <c r="L7" s="76">
        <f>L8+L11</f>
        <v>29304.589</v>
      </c>
      <c r="M7" s="63">
        <f aca="true" t="shared" si="4" ref="M7:M63">J7*100/F7</f>
        <v>41.974714439395974</v>
      </c>
    </row>
    <row r="8" spans="1:13" ht="13.5" thickBot="1">
      <c r="A8" s="59" t="s">
        <v>7</v>
      </c>
      <c r="B8" s="48">
        <v>2110</v>
      </c>
      <c r="C8" s="83">
        <f t="shared" si="1"/>
        <v>73835.092</v>
      </c>
      <c r="D8" s="75">
        <f>D9+D10</f>
        <v>39051.543</v>
      </c>
      <c r="E8" s="75">
        <f>E9+E10</f>
        <v>34783.549</v>
      </c>
      <c r="F8" s="75">
        <f t="shared" si="2"/>
        <v>150261.161</v>
      </c>
      <c r="G8" s="75">
        <f aca="true" t="shared" si="5" ref="G8:L8">G9+G10</f>
        <v>68296.477</v>
      </c>
      <c r="H8" s="75">
        <f t="shared" si="5"/>
        <v>81964.684</v>
      </c>
      <c r="I8" s="60">
        <f t="shared" si="5"/>
        <v>0</v>
      </c>
      <c r="J8" s="75">
        <f t="shared" si="5"/>
        <v>63081.629</v>
      </c>
      <c r="K8" s="75">
        <f t="shared" si="5"/>
        <v>39051.543</v>
      </c>
      <c r="L8" s="75">
        <f t="shared" si="5"/>
        <v>24030.086</v>
      </c>
      <c r="M8" s="61">
        <f t="shared" si="4"/>
        <v>41.98132676480518</v>
      </c>
    </row>
    <row r="9" spans="1:13" ht="13.5" thickBot="1">
      <c r="A9" s="57" t="s">
        <v>8</v>
      </c>
      <c r="B9" s="8">
        <v>2111</v>
      </c>
      <c r="C9" s="85">
        <f t="shared" si="1"/>
        <v>73835.092</v>
      </c>
      <c r="D9" s="74">
        <f>39051.543</f>
        <v>39051.543</v>
      </c>
      <c r="E9" s="74">
        <v>34783.549</v>
      </c>
      <c r="F9" s="86">
        <f t="shared" si="2"/>
        <v>150261.161</v>
      </c>
      <c r="G9" s="74">
        <v>68296.477</v>
      </c>
      <c r="H9" s="74">
        <v>81964.684</v>
      </c>
      <c r="I9" s="52"/>
      <c r="J9" s="80">
        <f t="shared" si="3"/>
        <v>63081.629</v>
      </c>
      <c r="K9" s="74">
        <f>39051.543</f>
        <v>39051.543</v>
      </c>
      <c r="L9" s="74">
        <v>24030.086</v>
      </c>
      <c r="M9" s="58">
        <f t="shared" si="4"/>
        <v>41.98132676480518</v>
      </c>
    </row>
    <row r="10" spans="1:13" ht="13.5" customHeight="1" thickBot="1">
      <c r="A10" s="9" t="s">
        <v>9</v>
      </c>
      <c r="B10" s="10">
        <v>2112</v>
      </c>
      <c r="C10" s="87">
        <f t="shared" si="1"/>
        <v>0</v>
      </c>
      <c r="D10" s="77"/>
      <c r="E10" s="77"/>
      <c r="F10" s="82">
        <f t="shared" si="2"/>
        <v>0</v>
      </c>
      <c r="G10" s="77"/>
      <c r="H10" s="77"/>
      <c r="I10" s="54"/>
      <c r="J10" s="81">
        <f t="shared" si="3"/>
        <v>0</v>
      </c>
      <c r="K10" s="77"/>
      <c r="L10" s="77"/>
      <c r="M10" s="51" t="e">
        <f t="shared" si="4"/>
        <v>#DIV/0!</v>
      </c>
    </row>
    <row r="11" spans="1:13" ht="14.25" thickBot="1" thickTop="1">
      <c r="A11" s="11" t="s">
        <v>10</v>
      </c>
      <c r="B11" s="5">
        <v>2120</v>
      </c>
      <c r="C11" s="83">
        <f t="shared" si="1"/>
        <v>16243.721000000001</v>
      </c>
      <c r="D11" s="75">
        <v>8591.34</v>
      </c>
      <c r="E11" s="77">
        <v>7652.381</v>
      </c>
      <c r="F11" s="75">
        <f t="shared" si="2"/>
        <v>33057.456</v>
      </c>
      <c r="G11" s="75">
        <v>15025.225</v>
      </c>
      <c r="H11" s="75">
        <v>18032.231</v>
      </c>
      <c r="I11" s="60"/>
      <c r="J11" s="75">
        <f t="shared" si="3"/>
        <v>13865.837</v>
      </c>
      <c r="K11" s="75">
        <f>8591.334</f>
        <v>8591.334</v>
      </c>
      <c r="L11" s="75">
        <v>5274.503</v>
      </c>
      <c r="M11" s="61">
        <f t="shared" si="4"/>
        <v>41.944658415336015</v>
      </c>
    </row>
    <row r="12" spans="1:13" ht="14.25" thickBot="1" thickTop="1">
      <c r="A12" s="11" t="s">
        <v>11</v>
      </c>
      <c r="B12" s="5">
        <v>2200</v>
      </c>
      <c r="C12" s="83">
        <f t="shared" si="1"/>
        <v>39294.406</v>
      </c>
      <c r="D12" s="75">
        <f>D13+D14+D15+D16+D17+D18+D19+D25</f>
        <v>11395.109</v>
      </c>
      <c r="E12" s="75">
        <f>E13+E14+E15+E16+E17+E18+E19+E25</f>
        <v>27899.297</v>
      </c>
      <c r="F12" s="75">
        <f t="shared" si="2"/>
        <v>69636.273</v>
      </c>
      <c r="G12" s="75">
        <f>G13+G14+G15+G16+G17+G18+G19+G25</f>
        <v>20200.022000000004</v>
      </c>
      <c r="H12" s="75">
        <f>H13+H14+H15+H16+H17+H18+H19+H25</f>
        <v>49436.251</v>
      </c>
      <c r="I12" s="60">
        <f>I13+I14+I15+I16+I17+I18+I19+I25</f>
        <v>0</v>
      </c>
      <c r="J12" s="75">
        <f t="shared" si="3"/>
        <v>31114.218</v>
      </c>
      <c r="K12" s="75">
        <f>K13+K14+K15+K16+K17+K18+K19+K25</f>
        <v>10477.777</v>
      </c>
      <c r="L12" s="75">
        <f>L13+L14+L15+L16+L17+L18+L19+L25</f>
        <v>20636.441</v>
      </c>
      <c r="M12" s="61">
        <f t="shared" si="4"/>
        <v>44.681050061366726</v>
      </c>
    </row>
    <row r="13" spans="1:13" ht="14.25" thickBot="1" thickTop="1">
      <c r="A13" s="12" t="s">
        <v>12</v>
      </c>
      <c r="B13" s="8">
        <v>2210</v>
      </c>
      <c r="C13" s="87">
        <f t="shared" si="1"/>
        <v>1205.9270000000001</v>
      </c>
      <c r="D13" s="74">
        <v>346.477</v>
      </c>
      <c r="E13" s="74">
        <v>859.45</v>
      </c>
      <c r="F13" s="82">
        <f t="shared" si="2"/>
        <v>1248.681</v>
      </c>
      <c r="G13" s="74">
        <f>346.477</f>
        <v>346.477</v>
      </c>
      <c r="H13" s="74">
        <v>902.204</v>
      </c>
      <c r="I13" s="52"/>
      <c r="J13" s="82">
        <f t="shared" si="3"/>
        <v>590.148</v>
      </c>
      <c r="K13" s="82">
        <f>290.422</f>
        <v>290.422</v>
      </c>
      <c r="L13" s="74">
        <v>299.726</v>
      </c>
      <c r="M13" s="51">
        <f t="shared" si="4"/>
        <v>47.26171055697973</v>
      </c>
    </row>
    <row r="14" spans="1:13" ht="13.5" thickBot="1">
      <c r="A14" s="7" t="s">
        <v>56</v>
      </c>
      <c r="B14" s="13">
        <v>2220</v>
      </c>
      <c r="C14" s="87">
        <f t="shared" si="1"/>
        <v>58.457</v>
      </c>
      <c r="D14" s="78">
        <v>32.515</v>
      </c>
      <c r="E14" s="78">
        <v>25.942</v>
      </c>
      <c r="F14" s="82">
        <f t="shared" si="2"/>
        <v>116.916</v>
      </c>
      <c r="G14" s="78">
        <f>32.515</f>
        <v>32.515</v>
      </c>
      <c r="H14" s="78">
        <v>84.401</v>
      </c>
      <c r="I14" s="53"/>
      <c r="J14" s="82">
        <f t="shared" si="3"/>
        <v>0</v>
      </c>
      <c r="K14" s="78"/>
      <c r="L14" s="78">
        <v>0</v>
      </c>
      <c r="M14" s="51">
        <f t="shared" si="4"/>
        <v>0</v>
      </c>
    </row>
    <row r="15" spans="1:13" ht="13.5" thickBot="1">
      <c r="A15" s="7" t="s">
        <v>13</v>
      </c>
      <c r="B15" s="13">
        <v>2230</v>
      </c>
      <c r="C15" s="87">
        <f t="shared" si="1"/>
        <v>11731.513</v>
      </c>
      <c r="D15" s="78"/>
      <c r="E15" s="78">
        <v>11731.513</v>
      </c>
      <c r="F15" s="82">
        <f t="shared" si="2"/>
        <v>22261.522</v>
      </c>
      <c r="G15" s="78"/>
      <c r="H15" s="78">
        <v>22261.522</v>
      </c>
      <c r="I15" s="53"/>
      <c r="J15" s="82">
        <f t="shared" si="3"/>
        <v>9519.885</v>
      </c>
      <c r="K15" s="78"/>
      <c r="L15" s="78">
        <v>9519.885</v>
      </c>
      <c r="M15" s="51">
        <f t="shared" si="4"/>
        <v>42.76385504998265</v>
      </c>
    </row>
    <row r="16" spans="1:13" ht="13.5" thickBot="1">
      <c r="A16" s="14" t="s">
        <v>14</v>
      </c>
      <c r="B16" s="13">
        <v>2240</v>
      </c>
      <c r="C16" s="87">
        <f t="shared" si="1"/>
        <v>5305.393</v>
      </c>
      <c r="D16" s="77">
        <v>724.158</v>
      </c>
      <c r="E16" s="77">
        <v>4581.235</v>
      </c>
      <c r="F16" s="82">
        <f t="shared" si="2"/>
        <v>5284.883000000001</v>
      </c>
      <c r="G16" s="77">
        <f>724.158</f>
        <v>724.158</v>
      </c>
      <c r="H16" s="77">
        <v>4560.725</v>
      </c>
      <c r="I16" s="54"/>
      <c r="J16" s="82">
        <f t="shared" si="3"/>
        <v>2571.1130000000003</v>
      </c>
      <c r="K16" s="78">
        <f>350.563</f>
        <v>350.563</v>
      </c>
      <c r="L16" s="77">
        <v>2220.55</v>
      </c>
      <c r="M16" s="51">
        <f t="shared" si="4"/>
        <v>48.650329628867844</v>
      </c>
    </row>
    <row r="17" spans="1:13" ht="14.25" thickBot="1" thickTop="1">
      <c r="A17" s="15" t="s">
        <v>15</v>
      </c>
      <c r="B17" s="5">
        <v>2250</v>
      </c>
      <c r="C17" s="83">
        <f t="shared" si="1"/>
        <v>2.143</v>
      </c>
      <c r="D17" s="75"/>
      <c r="E17" s="75">
        <v>2.143</v>
      </c>
      <c r="F17" s="75">
        <f t="shared" si="2"/>
        <v>2.143</v>
      </c>
      <c r="G17" s="75"/>
      <c r="H17" s="75">
        <f>2.143</f>
        <v>2.143</v>
      </c>
      <c r="I17" s="60"/>
      <c r="J17" s="75">
        <f t="shared" si="3"/>
        <v>0.999</v>
      </c>
      <c r="K17" s="75"/>
      <c r="L17" s="75">
        <v>0.999</v>
      </c>
      <c r="M17" s="61">
        <f t="shared" si="4"/>
        <v>46.6168922071862</v>
      </c>
    </row>
    <row r="18" spans="1:13" ht="14.25" thickBot="1" thickTop="1">
      <c r="A18" s="15" t="s">
        <v>16</v>
      </c>
      <c r="B18" s="5">
        <v>2260</v>
      </c>
      <c r="C18" s="83">
        <f t="shared" si="1"/>
        <v>0</v>
      </c>
      <c r="D18" s="75"/>
      <c r="E18" s="75"/>
      <c r="F18" s="75">
        <f t="shared" si="2"/>
        <v>0</v>
      </c>
      <c r="G18" s="75"/>
      <c r="H18" s="75"/>
      <c r="I18" s="60"/>
      <c r="J18" s="75">
        <f t="shared" si="3"/>
        <v>0</v>
      </c>
      <c r="K18" s="75"/>
      <c r="L18" s="75"/>
      <c r="M18" s="61" t="e">
        <f t="shared" si="4"/>
        <v>#DIV/0!</v>
      </c>
    </row>
    <row r="19" spans="1:13" ht="14.25" thickBot="1" thickTop="1">
      <c r="A19" s="15" t="s">
        <v>17</v>
      </c>
      <c r="B19" s="5">
        <v>2270</v>
      </c>
      <c r="C19" s="83">
        <f t="shared" si="1"/>
        <v>20955.653</v>
      </c>
      <c r="D19" s="75">
        <f>D20+D21+D22+D23+D24</f>
        <v>10272.459</v>
      </c>
      <c r="E19" s="75">
        <f>E20+E21+E22+E23+E24</f>
        <v>10683.194</v>
      </c>
      <c r="F19" s="75">
        <f t="shared" si="2"/>
        <v>40686.808000000005</v>
      </c>
      <c r="G19" s="75">
        <f>G20+G21+G22+G23+G24</f>
        <v>19096.872000000003</v>
      </c>
      <c r="H19" s="75">
        <f>H20+H21+H22+H23+H24</f>
        <v>21589.936</v>
      </c>
      <c r="I19" s="60">
        <f>I20+I21+I22+I23+I24</f>
        <v>0</v>
      </c>
      <c r="J19" s="75">
        <f t="shared" si="3"/>
        <v>18431.393</v>
      </c>
      <c r="K19" s="75">
        <f>K20+K21+K22+K23+K24</f>
        <v>9836.792</v>
      </c>
      <c r="L19" s="75">
        <f>L20+L21+L22+L23+L24</f>
        <v>8594.601</v>
      </c>
      <c r="M19" s="61">
        <f t="shared" si="4"/>
        <v>45.30066108897016</v>
      </c>
    </row>
    <row r="20" spans="1:13" ht="14.25" thickBot="1" thickTop="1">
      <c r="A20" s="12" t="s">
        <v>18</v>
      </c>
      <c r="B20" s="8">
        <v>2271</v>
      </c>
      <c r="C20" s="87">
        <f t="shared" si="1"/>
        <v>10228.733</v>
      </c>
      <c r="D20" s="74">
        <v>3918.202</v>
      </c>
      <c r="E20" s="74">
        <v>6310.531</v>
      </c>
      <c r="F20" s="82">
        <f t="shared" si="2"/>
        <v>18207.925</v>
      </c>
      <c r="G20" s="74">
        <v>6436.433</v>
      </c>
      <c r="H20" s="74">
        <v>11771.492</v>
      </c>
      <c r="I20" s="52"/>
      <c r="J20" s="82">
        <f t="shared" si="3"/>
        <v>8246.886999999999</v>
      </c>
      <c r="K20" s="74">
        <v>3506.553</v>
      </c>
      <c r="L20" s="74">
        <v>4740.334</v>
      </c>
      <c r="M20" s="51">
        <f t="shared" si="4"/>
        <v>45.29284363814108</v>
      </c>
    </row>
    <row r="21" spans="1:13" ht="13.5" thickBot="1">
      <c r="A21" s="7" t="s">
        <v>19</v>
      </c>
      <c r="B21" s="13">
        <v>2272</v>
      </c>
      <c r="C21" s="87">
        <f t="shared" si="1"/>
        <v>797.9590000000001</v>
      </c>
      <c r="D21" s="78">
        <v>281.518</v>
      </c>
      <c r="E21" s="78">
        <v>516.441</v>
      </c>
      <c r="F21" s="82">
        <f t="shared" si="2"/>
        <v>1543.086</v>
      </c>
      <c r="G21" s="78">
        <v>576.105</v>
      </c>
      <c r="H21" s="78">
        <v>966.981</v>
      </c>
      <c r="I21" s="53"/>
      <c r="J21" s="82">
        <f t="shared" si="3"/>
        <v>652.3689999999999</v>
      </c>
      <c r="K21" s="78">
        <v>263.856</v>
      </c>
      <c r="L21" s="78">
        <v>388.513</v>
      </c>
      <c r="M21" s="51">
        <f t="shared" si="4"/>
        <v>42.27690485170625</v>
      </c>
    </row>
    <row r="22" spans="1:13" ht="13.5" thickBot="1">
      <c r="A22" s="7" t="s">
        <v>20</v>
      </c>
      <c r="B22" s="13">
        <v>2273</v>
      </c>
      <c r="C22" s="87">
        <f t="shared" si="1"/>
        <v>4701.927</v>
      </c>
      <c r="D22" s="78">
        <v>2009.577</v>
      </c>
      <c r="E22" s="78">
        <v>2692.35</v>
      </c>
      <c r="F22" s="82">
        <f t="shared" si="2"/>
        <v>11876.944</v>
      </c>
      <c r="G22" s="78">
        <v>5293.827</v>
      </c>
      <c r="H22" s="78">
        <v>6583.117</v>
      </c>
      <c r="I22" s="53"/>
      <c r="J22" s="82">
        <f t="shared" si="3"/>
        <v>4687.543</v>
      </c>
      <c r="K22" s="78">
        <v>2009.577</v>
      </c>
      <c r="L22" s="78">
        <v>2677.966</v>
      </c>
      <c r="M22" s="51">
        <f t="shared" si="4"/>
        <v>39.46758526435757</v>
      </c>
    </row>
    <row r="23" spans="1:13" ht="13.5" thickBot="1">
      <c r="A23" s="7" t="s">
        <v>21</v>
      </c>
      <c r="B23" s="13">
        <v>2274</v>
      </c>
      <c r="C23" s="87">
        <f t="shared" si="1"/>
        <v>5227.034</v>
      </c>
      <c r="D23" s="78">
        <v>4063.162</v>
      </c>
      <c r="E23" s="78">
        <v>1163.872</v>
      </c>
      <c r="F23" s="82">
        <f t="shared" si="2"/>
        <v>9058.853</v>
      </c>
      <c r="G23" s="78">
        <v>6790.507</v>
      </c>
      <c r="H23" s="78">
        <v>2268.346</v>
      </c>
      <c r="I23" s="53"/>
      <c r="J23" s="82">
        <f>K23+L23</f>
        <v>4844.594</v>
      </c>
      <c r="K23" s="78">
        <v>4056.806</v>
      </c>
      <c r="L23" s="78">
        <v>787.788</v>
      </c>
      <c r="M23" s="51">
        <f t="shared" si="4"/>
        <v>53.479110434842035</v>
      </c>
    </row>
    <row r="24" spans="1:13" ht="13.5" thickBot="1">
      <c r="A24" s="14" t="s">
        <v>22</v>
      </c>
      <c r="B24" s="10">
        <v>2275</v>
      </c>
      <c r="C24" s="87">
        <f t="shared" si="1"/>
        <v>0</v>
      </c>
      <c r="D24" s="77"/>
      <c r="E24" s="77"/>
      <c r="F24" s="82">
        <f t="shared" si="2"/>
        <v>0</v>
      </c>
      <c r="G24" s="77"/>
      <c r="H24" s="77"/>
      <c r="I24" s="54"/>
      <c r="J24" s="82">
        <f t="shared" si="3"/>
        <v>0</v>
      </c>
      <c r="K24" s="77"/>
      <c r="L24" s="77"/>
      <c r="M24" s="51" t="e">
        <f t="shared" si="4"/>
        <v>#DIV/0!</v>
      </c>
    </row>
    <row r="25" spans="1:13" ht="25.5" customHeight="1" thickBot="1" thickTop="1">
      <c r="A25" s="16" t="s">
        <v>23</v>
      </c>
      <c r="B25" s="17">
        <v>2280</v>
      </c>
      <c r="C25" s="83">
        <f t="shared" si="1"/>
        <v>35.32</v>
      </c>
      <c r="D25" s="75">
        <f>D26+D27</f>
        <v>19.5</v>
      </c>
      <c r="E25" s="75">
        <f>E26+E27</f>
        <v>15.82</v>
      </c>
      <c r="F25" s="75">
        <f t="shared" si="2"/>
        <v>35.32</v>
      </c>
      <c r="G25" s="75">
        <f>G26+G27</f>
        <v>0</v>
      </c>
      <c r="H25" s="75">
        <f>H26+H27</f>
        <v>35.32</v>
      </c>
      <c r="I25" s="60">
        <f>I26+I27</f>
        <v>0</v>
      </c>
      <c r="J25" s="75">
        <f t="shared" si="3"/>
        <v>0.68</v>
      </c>
      <c r="K25" s="75"/>
      <c r="L25" s="75">
        <f>L26+L27</f>
        <v>0.68</v>
      </c>
      <c r="M25" s="61">
        <f t="shared" si="4"/>
        <v>1.9252548131370328</v>
      </c>
    </row>
    <row r="26" spans="1:13" ht="30" customHeight="1" thickBot="1" thickTop="1">
      <c r="A26" s="18" t="s">
        <v>24</v>
      </c>
      <c r="B26" s="19">
        <v>2281</v>
      </c>
      <c r="C26" s="87">
        <f t="shared" si="1"/>
        <v>0</v>
      </c>
      <c r="D26" s="74"/>
      <c r="E26" s="74"/>
      <c r="F26" s="82">
        <f t="shared" si="2"/>
        <v>0</v>
      </c>
      <c r="G26" s="74"/>
      <c r="H26" s="74"/>
      <c r="I26" s="52"/>
      <c r="J26" s="82">
        <f t="shared" si="3"/>
        <v>0</v>
      </c>
      <c r="K26" s="74"/>
      <c r="L26" s="74"/>
      <c r="M26" s="51" t="e">
        <f t="shared" si="4"/>
        <v>#DIV/0!</v>
      </c>
    </row>
    <row r="27" spans="1:13" ht="26.25" customHeight="1" thickBot="1">
      <c r="A27" s="9" t="s">
        <v>25</v>
      </c>
      <c r="B27" s="20">
        <v>2282</v>
      </c>
      <c r="C27" s="87">
        <f t="shared" si="1"/>
        <v>35.32</v>
      </c>
      <c r="D27" s="77">
        <v>19.5</v>
      </c>
      <c r="E27" s="77">
        <v>15.82</v>
      </c>
      <c r="F27" s="82">
        <f t="shared" si="2"/>
        <v>35.32</v>
      </c>
      <c r="G27" s="77"/>
      <c r="H27" s="77">
        <v>35.32</v>
      </c>
      <c r="I27" s="54"/>
      <c r="J27" s="82">
        <f t="shared" si="3"/>
        <v>0.68</v>
      </c>
      <c r="K27" s="77"/>
      <c r="L27" s="77">
        <v>0.68</v>
      </c>
      <c r="M27" s="51">
        <f t="shared" si="4"/>
        <v>1.9252548131370328</v>
      </c>
    </row>
    <row r="28" spans="1:13" ht="14.25" customHeight="1" thickBot="1" thickTop="1">
      <c r="A28" s="21" t="s">
        <v>57</v>
      </c>
      <c r="B28" s="5">
        <v>2400</v>
      </c>
      <c r="C28" s="83">
        <f t="shared" si="1"/>
        <v>0</v>
      </c>
      <c r="D28" s="75">
        <f>D29+D30</f>
        <v>0</v>
      </c>
      <c r="E28" s="75">
        <f>E29+E30</f>
        <v>0</v>
      </c>
      <c r="F28" s="75">
        <f t="shared" si="2"/>
        <v>0</v>
      </c>
      <c r="G28" s="75">
        <f>G29+G30</f>
        <v>0</v>
      </c>
      <c r="H28" s="75">
        <f>H29+H30</f>
        <v>0</v>
      </c>
      <c r="I28" s="60">
        <f>I29+I30</f>
        <v>0</v>
      </c>
      <c r="J28" s="75">
        <f t="shared" si="3"/>
        <v>0</v>
      </c>
      <c r="K28" s="75">
        <f>K29+K30</f>
        <v>0</v>
      </c>
      <c r="L28" s="75">
        <f>L29+L30</f>
        <v>0</v>
      </c>
      <c r="M28" s="61" t="e">
        <f t="shared" si="4"/>
        <v>#DIV/0!</v>
      </c>
    </row>
    <row r="29" spans="1:13" ht="13.5" customHeight="1" thickBot="1" thickTop="1">
      <c r="A29" s="18" t="s">
        <v>58</v>
      </c>
      <c r="B29" s="22">
        <v>2410</v>
      </c>
      <c r="C29" s="87">
        <f t="shared" si="1"/>
        <v>0</v>
      </c>
      <c r="D29" s="74"/>
      <c r="E29" s="74"/>
      <c r="F29" s="82">
        <f t="shared" si="2"/>
        <v>0</v>
      </c>
      <c r="G29" s="74"/>
      <c r="H29" s="74"/>
      <c r="I29" s="52"/>
      <c r="J29" s="82">
        <f t="shared" si="3"/>
        <v>0</v>
      </c>
      <c r="K29" s="74"/>
      <c r="L29" s="74"/>
      <c r="M29" s="51" t="e">
        <f t="shared" si="4"/>
        <v>#DIV/0!</v>
      </c>
    </row>
    <row r="30" spans="1:13" ht="13.5" customHeight="1" thickBot="1">
      <c r="A30" s="9" t="s">
        <v>59</v>
      </c>
      <c r="B30" s="10">
        <v>2420</v>
      </c>
      <c r="C30" s="87">
        <f t="shared" si="1"/>
        <v>0</v>
      </c>
      <c r="D30" s="77"/>
      <c r="E30" s="77"/>
      <c r="F30" s="82">
        <f t="shared" si="2"/>
        <v>0</v>
      </c>
      <c r="G30" s="77"/>
      <c r="H30" s="77"/>
      <c r="I30" s="54"/>
      <c r="J30" s="82">
        <f t="shared" si="3"/>
        <v>0</v>
      </c>
      <c r="K30" s="77"/>
      <c r="L30" s="77"/>
      <c r="M30" s="51" t="e">
        <f t="shared" si="4"/>
        <v>#DIV/0!</v>
      </c>
    </row>
    <row r="31" spans="1:13" ht="14.25" thickBot="1" thickTop="1">
      <c r="A31" s="5" t="s">
        <v>26</v>
      </c>
      <c r="B31" s="5">
        <v>2600</v>
      </c>
      <c r="C31" s="83">
        <f t="shared" si="1"/>
        <v>0</v>
      </c>
      <c r="D31" s="75">
        <f>D32+D33+D34</f>
        <v>0</v>
      </c>
      <c r="E31" s="75">
        <f>E32+E33+E34</f>
        <v>0</v>
      </c>
      <c r="F31" s="75">
        <f t="shared" si="2"/>
        <v>0</v>
      </c>
      <c r="G31" s="75">
        <f>G32+G33+G34</f>
        <v>0</v>
      </c>
      <c r="H31" s="75">
        <f>H32+H33+H34</f>
        <v>0</v>
      </c>
      <c r="I31" s="60">
        <f>I32+I33+I34</f>
        <v>0</v>
      </c>
      <c r="J31" s="75">
        <f t="shared" si="3"/>
        <v>0</v>
      </c>
      <c r="K31" s="75">
        <f>K32+K33+K34</f>
        <v>0</v>
      </c>
      <c r="L31" s="75">
        <f>L32+L33+L34</f>
        <v>0</v>
      </c>
      <c r="M31" s="61" t="e">
        <f t="shared" si="4"/>
        <v>#DIV/0!</v>
      </c>
    </row>
    <row r="32" spans="1:13" ht="25.5" customHeight="1" thickBot="1" thickTop="1">
      <c r="A32" s="18" t="s">
        <v>27</v>
      </c>
      <c r="B32" s="6">
        <v>2610</v>
      </c>
      <c r="C32" s="87">
        <f t="shared" si="1"/>
        <v>0</v>
      </c>
      <c r="D32" s="74"/>
      <c r="E32" s="74"/>
      <c r="F32" s="82">
        <f t="shared" si="2"/>
        <v>0</v>
      </c>
      <c r="G32" s="74"/>
      <c r="H32" s="74"/>
      <c r="I32" s="52"/>
      <c r="J32" s="82">
        <f t="shared" si="3"/>
        <v>0</v>
      </c>
      <c r="K32" s="74"/>
      <c r="L32" s="74"/>
      <c r="M32" s="51" t="e">
        <f t="shared" si="4"/>
        <v>#DIV/0!</v>
      </c>
    </row>
    <row r="33" spans="1:13" ht="21" customHeight="1" thickBot="1">
      <c r="A33" s="23" t="s">
        <v>28</v>
      </c>
      <c r="B33" s="24">
        <v>2620</v>
      </c>
      <c r="C33" s="87">
        <f t="shared" si="1"/>
        <v>0</v>
      </c>
      <c r="D33" s="78"/>
      <c r="E33" s="78"/>
      <c r="F33" s="82">
        <f t="shared" si="2"/>
        <v>0</v>
      </c>
      <c r="G33" s="78"/>
      <c r="H33" s="78"/>
      <c r="I33" s="53"/>
      <c r="J33" s="82">
        <f t="shared" si="3"/>
        <v>0</v>
      </c>
      <c r="K33" s="78"/>
      <c r="L33" s="78"/>
      <c r="M33" s="51" t="e">
        <f t="shared" si="4"/>
        <v>#DIV/0!</v>
      </c>
    </row>
    <row r="34" spans="1:13" ht="24" customHeight="1" thickBot="1">
      <c r="A34" s="9" t="s">
        <v>29</v>
      </c>
      <c r="B34" s="24">
        <v>2630</v>
      </c>
      <c r="C34" s="87">
        <f t="shared" si="1"/>
        <v>0</v>
      </c>
      <c r="D34" s="77"/>
      <c r="E34" s="77"/>
      <c r="F34" s="82">
        <f t="shared" si="2"/>
        <v>0</v>
      </c>
      <c r="G34" s="77"/>
      <c r="H34" s="77"/>
      <c r="I34" s="54"/>
      <c r="J34" s="82">
        <f t="shared" si="3"/>
        <v>0</v>
      </c>
      <c r="K34" s="77"/>
      <c r="L34" s="77"/>
      <c r="M34" s="51" t="e">
        <f t="shared" si="4"/>
        <v>#DIV/0!</v>
      </c>
    </row>
    <row r="35" spans="1:13" ht="14.25" thickBot="1" thickTop="1">
      <c r="A35" s="11" t="s">
        <v>30</v>
      </c>
      <c r="B35" s="25">
        <v>2700</v>
      </c>
      <c r="C35" s="83">
        <f t="shared" si="1"/>
        <v>34.815</v>
      </c>
      <c r="D35" s="75">
        <f>D36+D37+D38</f>
        <v>0</v>
      </c>
      <c r="E35" s="75">
        <f>E36+E37+E38</f>
        <v>34.815</v>
      </c>
      <c r="F35" s="75">
        <f t="shared" si="2"/>
        <v>35.623000000000005</v>
      </c>
      <c r="G35" s="75">
        <f>G36+G37+G38</f>
        <v>19.5</v>
      </c>
      <c r="H35" s="75">
        <f>H36+H37+H38</f>
        <v>16.123</v>
      </c>
      <c r="I35" s="60">
        <f>I36+I37+I38</f>
        <v>0</v>
      </c>
      <c r="J35" s="75">
        <f>K35+L35</f>
        <v>34.39</v>
      </c>
      <c r="K35" s="75">
        <f>K36+K37+K38</f>
        <v>0.34</v>
      </c>
      <c r="L35" s="75">
        <f>L38</f>
        <v>34.05</v>
      </c>
      <c r="M35" s="61">
        <f t="shared" si="4"/>
        <v>96.53875305280295</v>
      </c>
    </row>
    <row r="36" spans="1:13" ht="14.25" thickBot="1" thickTop="1">
      <c r="A36" s="12" t="s">
        <v>31</v>
      </c>
      <c r="B36" s="8">
        <v>2710</v>
      </c>
      <c r="C36" s="50">
        <f t="shared" si="1"/>
        <v>0</v>
      </c>
      <c r="D36" s="52"/>
      <c r="E36" s="52"/>
      <c r="F36" s="82">
        <f t="shared" si="2"/>
        <v>0</v>
      </c>
      <c r="G36" s="74"/>
      <c r="H36" s="74"/>
      <c r="I36" s="52"/>
      <c r="J36" s="82">
        <f t="shared" si="3"/>
        <v>0</v>
      </c>
      <c r="K36" s="74"/>
      <c r="L36" s="74"/>
      <c r="M36" s="51" t="e">
        <f t="shared" si="4"/>
        <v>#DIV/0!</v>
      </c>
    </row>
    <row r="37" spans="1:13" ht="13.5" thickBot="1">
      <c r="A37" s="7" t="s">
        <v>32</v>
      </c>
      <c r="B37" s="13">
        <v>2720</v>
      </c>
      <c r="C37" s="50">
        <f t="shared" si="1"/>
        <v>0</v>
      </c>
      <c r="D37" s="53"/>
      <c r="E37" s="53"/>
      <c r="F37" s="82">
        <f t="shared" si="2"/>
        <v>0</v>
      </c>
      <c r="G37" s="78"/>
      <c r="H37" s="78"/>
      <c r="I37" s="53"/>
      <c r="J37" s="82">
        <f t="shared" si="3"/>
        <v>0</v>
      </c>
      <c r="K37" s="78"/>
      <c r="L37" s="78"/>
      <c r="M37" s="51" t="e">
        <f t="shared" si="4"/>
        <v>#DIV/0!</v>
      </c>
    </row>
    <row r="38" spans="1:13" ht="13.5" thickBot="1">
      <c r="A38" s="14" t="s">
        <v>33</v>
      </c>
      <c r="B38" s="10">
        <v>2730</v>
      </c>
      <c r="C38" s="87">
        <f t="shared" si="1"/>
        <v>34.815</v>
      </c>
      <c r="D38" s="77"/>
      <c r="E38" s="77">
        <v>34.815</v>
      </c>
      <c r="F38" s="82">
        <f t="shared" si="2"/>
        <v>35.623000000000005</v>
      </c>
      <c r="G38" s="77">
        <v>19.5</v>
      </c>
      <c r="H38" s="77">
        <v>16.123</v>
      </c>
      <c r="I38" s="54"/>
      <c r="J38" s="82">
        <f aca="true" t="shared" si="6" ref="J38:J57">K38+L38</f>
        <v>34.39</v>
      </c>
      <c r="K38" s="77">
        <v>0.34</v>
      </c>
      <c r="L38" s="77">
        <v>34.05</v>
      </c>
      <c r="M38" s="51">
        <f t="shared" si="4"/>
        <v>96.53875305280295</v>
      </c>
    </row>
    <row r="39" spans="1:13" ht="14.25" thickBot="1" thickTop="1">
      <c r="A39" s="26" t="s">
        <v>34</v>
      </c>
      <c r="B39" s="26">
        <v>2800</v>
      </c>
      <c r="C39" s="83">
        <f t="shared" si="1"/>
        <v>214.971</v>
      </c>
      <c r="D39" s="76">
        <v>50.146</v>
      </c>
      <c r="E39" s="76">
        <v>164.825</v>
      </c>
      <c r="F39" s="75">
        <f t="shared" si="2"/>
        <v>285.673</v>
      </c>
      <c r="G39" s="76">
        <f>50.146</f>
        <v>50.146</v>
      </c>
      <c r="H39" s="76">
        <v>235.527</v>
      </c>
      <c r="I39" s="62"/>
      <c r="J39" s="75">
        <f t="shared" si="6"/>
        <v>212.091</v>
      </c>
      <c r="K39" s="76">
        <v>16.725</v>
      </c>
      <c r="L39" s="76">
        <v>195.366</v>
      </c>
      <c r="M39" s="61">
        <f t="shared" si="4"/>
        <v>74.2425780525286</v>
      </c>
    </row>
    <row r="40" spans="1:13" ht="24" customHeight="1" thickBot="1">
      <c r="A40" s="41" t="s">
        <v>64</v>
      </c>
      <c r="B40" s="42">
        <v>3000</v>
      </c>
      <c r="C40" s="83">
        <f t="shared" si="1"/>
        <v>5263.9</v>
      </c>
      <c r="D40" s="75">
        <f>D41+D54</f>
        <v>0</v>
      </c>
      <c r="E40" s="75">
        <f>E41+E54</f>
        <v>5263.9</v>
      </c>
      <c r="F40" s="75">
        <f t="shared" si="2"/>
        <v>5181.993</v>
      </c>
      <c r="G40" s="75">
        <f>G41+G54</f>
        <v>3219.94</v>
      </c>
      <c r="H40" s="75">
        <f>H41+H54</f>
        <v>1962.0529999999999</v>
      </c>
      <c r="I40" s="60">
        <f>I41+I54</f>
        <v>0</v>
      </c>
      <c r="J40" s="75">
        <f>K40+L40</f>
        <v>1659.509</v>
      </c>
      <c r="K40" s="75">
        <f>K41</f>
        <v>1405.007</v>
      </c>
      <c r="L40" s="75">
        <f>L41</f>
        <v>254.502</v>
      </c>
      <c r="M40" s="61">
        <f t="shared" si="4"/>
        <v>32.02453187412642</v>
      </c>
    </row>
    <row r="41" spans="1:13" ht="13.5" thickBot="1">
      <c r="A41" s="43" t="s">
        <v>35</v>
      </c>
      <c r="B41" s="44">
        <v>3100</v>
      </c>
      <c r="C41" s="83">
        <f t="shared" si="1"/>
        <v>5263.9</v>
      </c>
      <c r="D41" s="75">
        <f>D42+D43+D46+D49+D52+D53</f>
        <v>0</v>
      </c>
      <c r="E41" s="75">
        <f>E42+E43+E46+E49+E52+E53</f>
        <v>5263.9</v>
      </c>
      <c r="F41" s="75">
        <f t="shared" si="2"/>
        <v>5181.993</v>
      </c>
      <c r="G41" s="75">
        <f>G42+G43+G46+G49+G52+G53</f>
        <v>3219.94</v>
      </c>
      <c r="H41" s="75">
        <f>H42+H43+H46+H49+H52+H53</f>
        <v>1962.0529999999999</v>
      </c>
      <c r="I41" s="60">
        <f>I42+I43+I46+I49+I52+I53</f>
        <v>0</v>
      </c>
      <c r="J41" s="75">
        <f t="shared" si="6"/>
        <v>1659.509</v>
      </c>
      <c r="K41" s="75">
        <f>K42+K43+K46+K49+K52+K53</f>
        <v>1405.007</v>
      </c>
      <c r="L41" s="75">
        <f>L42+L43+L46+L49+L52+L53</f>
        <v>254.502</v>
      </c>
      <c r="M41" s="61">
        <f t="shared" si="4"/>
        <v>32.02453187412642</v>
      </c>
    </row>
    <row r="42" spans="1:13" ht="23.25" customHeight="1" thickBot="1">
      <c r="A42" s="45" t="s">
        <v>36</v>
      </c>
      <c r="B42" s="19">
        <v>3110</v>
      </c>
      <c r="C42" s="87">
        <f t="shared" si="1"/>
        <v>334</v>
      </c>
      <c r="D42" s="79"/>
      <c r="E42" s="79">
        <v>334</v>
      </c>
      <c r="F42" s="82">
        <f t="shared" si="2"/>
        <v>252.053</v>
      </c>
      <c r="G42" s="79">
        <f>40</f>
        <v>40</v>
      </c>
      <c r="H42" s="79">
        <v>212.053</v>
      </c>
      <c r="I42" s="55"/>
      <c r="J42" s="82">
        <f t="shared" si="6"/>
        <v>173.394</v>
      </c>
      <c r="K42" s="79">
        <v>40</v>
      </c>
      <c r="L42" s="79">
        <v>133.394</v>
      </c>
      <c r="M42" s="51">
        <f t="shared" si="4"/>
        <v>68.79267455654168</v>
      </c>
    </row>
    <row r="43" spans="1:13" ht="13.5" thickBot="1">
      <c r="A43" s="47" t="s">
        <v>37</v>
      </c>
      <c r="B43" s="48">
        <v>3120</v>
      </c>
      <c r="C43" s="83">
        <f t="shared" si="1"/>
        <v>0</v>
      </c>
      <c r="D43" s="75">
        <f>D44+D45</f>
        <v>0</v>
      </c>
      <c r="E43" s="75">
        <f>E44+E45</f>
        <v>0</v>
      </c>
      <c r="F43" s="75">
        <f t="shared" si="2"/>
        <v>0</v>
      </c>
      <c r="G43" s="75">
        <f>G44+G45</f>
        <v>0</v>
      </c>
      <c r="H43" s="75">
        <f>H44+H45</f>
        <v>0</v>
      </c>
      <c r="I43" s="60">
        <f>I44+I45</f>
        <v>0</v>
      </c>
      <c r="J43" s="75">
        <f t="shared" si="6"/>
        <v>0</v>
      </c>
      <c r="K43" s="75">
        <f>K44+K45</f>
        <v>0</v>
      </c>
      <c r="L43" s="75">
        <f>L44+L45</f>
        <v>0</v>
      </c>
      <c r="M43" s="61" t="e">
        <f t="shared" si="4"/>
        <v>#DIV/0!</v>
      </c>
    </row>
    <row r="44" spans="1:13" ht="13.5" thickBot="1">
      <c r="A44" s="46" t="s">
        <v>38</v>
      </c>
      <c r="B44" s="8">
        <v>3121</v>
      </c>
      <c r="C44" s="50">
        <f t="shared" si="1"/>
        <v>0</v>
      </c>
      <c r="D44" s="52"/>
      <c r="E44" s="52"/>
      <c r="F44" s="82">
        <f t="shared" si="2"/>
        <v>0</v>
      </c>
      <c r="G44" s="74"/>
      <c r="H44" s="74"/>
      <c r="I44" s="52"/>
      <c r="J44" s="82">
        <f t="shared" si="6"/>
        <v>0</v>
      </c>
      <c r="K44" s="74"/>
      <c r="L44" s="74"/>
      <c r="M44" s="51" t="e">
        <f t="shared" si="4"/>
        <v>#DIV/0!</v>
      </c>
    </row>
    <row r="45" spans="1:13" ht="12.75" customHeight="1" thickBot="1">
      <c r="A45" s="49" t="s">
        <v>60</v>
      </c>
      <c r="B45" s="28">
        <v>3122</v>
      </c>
      <c r="C45" s="50">
        <f t="shared" si="1"/>
        <v>0</v>
      </c>
      <c r="D45" s="54"/>
      <c r="E45" s="54"/>
      <c r="F45" s="82">
        <f t="shared" si="2"/>
        <v>0</v>
      </c>
      <c r="G45" s="77"/>
      <c r="H45" s="77"/>
      <c r="I45" s="54"/>
      <c r="J45" s="82">
        <f t="shared" si="6"/>
        <v>0</v>
      </c>
      <c r="K45" s="77"/>
      <c r="L45" s="77"/>
      <c r="M45" s="51" t="e">
        <f t="shared" si="4"/>
        <v>#DIV/0!</v>
      </c>
    </row>
    <row r="46" spans="1:13" ht="13.5" thickBot="1">
      <c r="A46" s="47" t="s">
        <v>39</v>
      </c>
      <c r="B46" s="48">
        <v>3130</v>
      </c>
      <c r="C46" s="83">
        <f t="shared" si="1"/>
        <v>4929.9</v>
      </c>
      <c r="D46" s="75">
        <f>D47+D48</f>
        <v>0</v>
      </c>
      <c r="E46" s="75">
        <f>E47+E48</f>
        <v>4929.9</v>
      </c>
      <c r="F46" s="75">
        <f t="shared" si="2"/>
        <v>4929.9400000000005</v>
      </c>
      <c r="G46" s="75">
        <f>G47+G48</f>
        <v>3179.94</v>
      </c>
      <c r="H46" s="75">
        <f>H47+H48</f>
        <v>1750</v>
      </c>
      <c r="I46" s="75">
        <f>I47+I48</f>
        <v>0</v>
      </c>
      <c r="J46" s="75">
        <f t="shared" si="6"/>
        <v>1486.115</v>
      </c>
      <c r="K46" s="75">
        <f>K47+K48</f>
        <v>1365.007</v>
      </c>
      <c r="L46" s="75">
        <f>L47+L48</f>
        <v>121.108</v>
      </c>
      <c r="M46" s="61">
        <f t="shared" si="4"/>
        <v>30.144687359278205</v>
      </c>
    </row>
    <row r="47" spans="1:13" ht="12.75" customHeight="1" thickBot="1">
      <c r="A47" s="40" t="s">
        <v>40</v>
      </c>
      <c r="B47" s="29">
        <v>3131</v>
      </c>
      <c r="C47" s="87">
        <f t="shared" si="1"/>
        <v>0</v>
      </c>
      <c r="D47" s="74"/>
      <c r="E47" s="74"/>
      <c r="F47" s="82">
        <f t="shared" si="2"/>
        <v>0</v>
      </c>
      <c r="G47" s="74"/>
      <c r="H47" s="74"/>
      <c r="I47" s="74"/>
      <c r="J47" s="82">
        <f t="shared" si="6"/>
        <v>0</v>
      </c>
      <c r="K47" s="74"/>
      <c r="L47" s="74"/>
      <c r="M47" s="51" t="e">
        <f t="shared" si="4"/>
        <v>#DIV/0!</v>
      </c>
    </row>
    <row r="48" spans="1:13" ht="13.5" thickBot="1">
      <c r="A48" s="27" t="s">
        <v>61</v>
      </c>
      <c r="B48" s="10">
        <v>3132</v>
      </c>
      <c r="C48" s="87">
        <f t="shared" si="1"/>
        <v>4929.9</v>
      </c>
      <c r="D48" s="78"/>
      <c r="E48" s="78">
        <v>4929.9</v>
      </c>
      <c r="F48" s="82">
        <f t="shared" si="2"/>
        <v>4929.9400000000005</v>
      </c>
      <c r="G48" s="78">
        <v>3179.94</v>
      </c>
      <c r="H48" s="78">
        <v>1750</v>
      </c>
      <c r="I48" s="78"/>
      <c r="J48" s="82">
        <f t="shared" si="6"/>
        <v>1486.115</v>
      </c>
      <c r="K48" s="78">
        <f>823.766+541.241</f>
        <v>1365.007</v>
      </c>
      <c r="L48" s="78">
        <f>108.351+12.757</f>
        <v>121.108</v>
      </c>
      <c r="M48" s="51">
        <f t="shared" si="4"/>
        <v>30.144687359278205</v>
      </c>
    </row>
    <row r="49" spans="1:13" ht="13.5" thickBot="1">
      <c r="A49" s="27" t="s">
        <v>41</v>
      </c>
      <c r="B49" s="30">
        <v>3140</v>
      </c>
      <c r="C49" s="83">
        <f t="shared" si="1"/>
        <v>0</v>
      </c>
      <c r="D49" s="88">
        <f>D50+D51</f>
        <v>0</v>
      </c>
      <c r="E49" s="88">
        <f>E50+E51</f>
        <v>0</v>
      </c>
      <c r="F49" s="75">
        <f t="shared" si="2"/>
        <v>0</v>
      </c>
      <c r="G49" s="88">
        <f>G50+G51</f>
        <v>0</v>
      </c>
      <c r="H49" s="88">
        <f>H50+H51</f>
        <v>0</v>
      </c>
      <c r="I49" s="88">
        <f>I50+I51</f>
        <v>0</v>
      </c>
      <c r="J49" s="75">
        <f t="shared" si="6"/>
        <v>0</v>
      </c>
      <c r="K49" s="88">
        <f>K50+K51</f>
        <v>0</v>
      </c>
      <c r="L49" s="88">
        <f>L50+L51</f>
        <v>0</v>
      </c>
      <c r="M49" s="61" t="e">
        <f t="shared" si="4"/>
        <v>#DIV/0!</v>
      </c>
    </row>
    <row r="50" spans="1:13" ht="13.5" thickBot="1">
      <c r="A50" s="7" t="s">
        <v>42</v>
      </c>
      <c r="B50" s="8">
        <v>3141</v>
      </c>
      <c r="C50" s="87">
        <f t="shared" si="1"/>
        <v>0</v>
      </c>
      <c r="D50" s="78"/>
      <c r="E50" s="78"/>
      <c r="F50" s="82">
        <f t="shared" si="2"/>
        <v>0</v>
      </c>
      <c r="G50" s="78"/>
      <c r="H50" s="78"/>
      <c r="I50" s="78"/>
      <c r="J50" s="82">
        <f t="shared" si="6"/>
        <v>0</v>
      </c>
      <c r="K50" s="78"/>
      <c r="L50" s="78"/>
      <c r="M50" s="51" t="e">
        <f t="shared" si="4"/>
        <v>#DIV/0!</v>
      </c>
    </row>
    <row r="51" spans="1:13" ht="13.5" thickBot="1">
      <c r="A51" s="7" t="s">
        <v>62</v>
      </c>
      <c r="B51" s="10">
        <v>3142</v>
      </c>
      <c r="C51" s="87">
        <f t="shared" si="1"/>
        <v>0</v>
      </c>
      <c r="D51" s="78"/>
      <c r="E51" s="78"/>
      <c r="F51" s="82">
        <f t="shared" si="2"/>
        <v>0</v>
      </c>
      <c r="G51" s="78"/>
      <c r="H51" s="78"/>
      <c r="I51" s="78"/>
      <c r="J51" s="82">
        <f t="shared" si="6"/>
        <v>0</v>
      </c>
      <c r="K51" s="78"/>
      <c r="L51" s="78"/>
      <c r="M51" s="51" t="e">
        <f t="shared" si="4"/>
        <v>#DIV/0!</v>
      </c>
    </row>
    <row r="52" spans="1:13" ht="13.5" thickBot="1">
      <c r="A52" s="14" t="s">
        <v>43</v>
      </c>
      <c r="B52" s="24">
        <v>3150</v>
      </c>
      <c r="C52" s="83">
        <f t="shared" si="1"/>
        <v>0</v>
      </c>
      <c r="D52" s="89"/>
      <c r="E52" s="89"/>
      <c r="F52" s="75">
        <f t="shared" si="2"/>
        <v>0</v>
      </c>
      <c r="G52" s="89"/>
      <c r="H52" s="89"/>
      <c r="I52" s="89"/>
      <c r="J52" s="75">
        <f t="shared" si="6"/>
        <v>0</v>
      </c>
      <c r="K52" s="89"/>
      <c r="L52" s="89"/>
      <c r="M52" s="61" t="e">
        <f t="shared" si="4"/>
        <v>#DIV/0!</v>
      </c>
    </row>
    <row r="53" spans="1:13" ht="14.25" thickBot="1" thickTop="1">
      <c r="A53" s="15" t="s">
        <v>44</v>
      </c>
      <c r="B53" s="43">
        <v>3160</v>
      </c>
      <c r="C53" s="83">
        <f t="shared" si="1"/>
        <v>0</v>
      </c>
      <c r="D53" s="75"/>
      <c r="E53" s="75"/>
      <c r="F53" s="75">
        <f t="shared" si="2"/>
        <v>0</v>
      </c>
      <c r="G53" s="75"/>
      <c r="H53" s="75"/>
      <c r="I53" s="75"/>
      <c r="J53" s="75">
        <f t="shared" si="6"/>
        <v>0</v>
      </c>
      <c r="K53" s="75"/>
      <c r="L53" s="75"/>
      <c r="M53" s="61" t="e">
        <f t="shared" si="4"/>
        <v>#DIV/0!</v>
      </c>
    </row>
    <row r="54" spans="1:13" ht="14.25" thickBot="1" thickTop="1">
      <c r="A54" s="5" t="s">
        <v>45</v>
      </c>
      <c r="B54" s="43">
        <v>3200</v>
      </c>
      <c r="C54" s="83">
        <f t="shared" si="1"/>
        <v>0</v>
      </c>
      <c r="D54" s="75">
        <f>D55+D56</f>
        <v>0</v>
      </c>
      <c r="E54" s="75">
        <f>E55+E56</f>
        <v>0</v>
      </c>
      <c r="F54" s="75">
        <f t="shared" si="2"/>
        <v>0</v>
      </c>
      <c r="G54" s="75">
        <f>G55+G56</f>
        <v>0</v>
      </c>
      <c r="H54" s="75">
        <f>H55+H56</f>
        <v>0</v>
      </c>
      <c r="I54" s="75">
        <f>I55+I56</f>
        <v>0</v>
      </c>
      <c r="J54" s="75">
        <f t="shared" si="6"/>
        <v>0</v>
      </c>
      <c r="K54" s="75">
        <f>K55+K56</f>
        <v>0</v>
      </c>
      <c r="L54" s="75">
        <f>L55+L56</f>
        <v>0</v>
      </c>
      <c r="M54" s="61" t="e">
        <f t="shared" si="4"/>
        <v>#DIV/0!</v>
      </c>
    </row>
    <row r="55" spans="1:13" ht="23.25" customHeight="1" thickBot="1" thickTop="1">
      <c r="A55" s="31" t="s">
        <v>63</v>
      </c>
      <c r="B55" s="8">
        <v>3210</v>
      </c>
      <c r="C55" s="87">
        <f t="shared" si="1"/>
        <v>0</v>
      </c>
      <c r="D55" s="74"/>
      <c r="E55" s="74"/>
      <c r="F55" s="82">
        <f t="shared" si="2"/>
        <v>0</v>
      </c>
      <c r="G55" s="74"/>
      <c r="H55" s="74"/>
      <c r="I55" s="74"/>
      <c r="J55" s="82">
        <f t="shared" si="6"/>
        <v>0</v>
      </c>
      <c r="K55" s="74"/>
      <c r="L55" s="74"/>
      <c r="M55" s="51" t="e">
        <f t="shared" si="4"/>
        <v>#DIV/0!</v>
      </c>
    </row>
    <row r="56" spans="1:13" ht="24" customHeight="1" thickBot="1">
      <c r="A56" s="32" t="s">
        <v>46</v>
      </c>
      <c r="B56" s="10">
        <v>3220</v>
      </c>
      <c r="C56" s="87">
        <f t="shared" si="1"/>
        <v>0</v>
      </c>
      <c r="D56" s="77"/>
      <c r="E56" s="77"/>
      <c r="F56" s="82">
        <f t="shared" si="2"/>
        <v>0</v>
      </c>
      <c r="G56" s="77"/>
      <c r="H56" s="77"/>
      <c r="I56" s="77"/>
      <c r="J56" s="82">
        <f t="shared" si="6"/>
        <v>0</v>
      </c>
      <c r="K56" s="77"/>
      <c r="L56" s="77"/>
      <c r="M56" s="51" t="e">
        <f t="shared" si="4"/>
        <v>#DIV/0!</v>
      </c>
    </row>
    <row r="57" spans="1:13" ht="14.25" thickBot="1" thickTop="1">
      <c r="A57" s="17" t="s">
        <v>47</v>
      </c>
      <c r="B57" s="33"/>
      <c r="C57" s="83">
        <f t="shared" si="1"/>
        <v>134886.905</v>
      </c>
      <c r="D57" s="75">
        <f>D6+D40</f>
        <v>59088.138</v>
      </c>
      <c r="E57" s="75">
        <f>E6+E40</f>
        <v>75798.76699999999</v>
      </c>
      <c r="F57" s="75">
        <f t="shared" si="2"/>
        <v>258458.179</v>
      </c>
      <c r="G57" s="75">
        <f>G6+G40</f>
        <v>106811.31000000001</v>
      </c>
      <c r="H57" s="75">
        <f>H6+H40</f>
        <v>151646.869</v>
      </c>
      <c r="I57" s="75">
        <f>I6+I40</f>
        <v>0</v>
      </c>
      <c r="J57" s="75">
        <f t="shared" si="6"/>
        <v>109967.674</v>
      </c>
      <c r="K57" s="75">
        <f>K6+K40</f>
        <v>59542.725999999995</v>
      </c>
      <c r="L57" s="75">
        <f>L6+L40</f>
        <v>50424.948000000004</v>
      </c>
      <c r="M57" s="61">
        <f t="shared" si="4"/>
        <v>42.54756975595654</v>
      </c>
    </row>
    <row r="58" spans="1:13" ht="14.25" thickBot="1" thickTop="1">
      <c r="A58" s="34"/>
      <c r="B58" s="35">
        <v>130100</v>
      </c>
      <c r="C58" s="87">
        <f t="shared" si="1"/>
        <v>0</v>
      </c>
      <c r="D58" s="74"/>
      <c r="E58" s="74"/>
      <c r="F58" s="82">
        <f t="shared" si="2"/>
        <v>0</v>
      </c>
      <c r="G58" s="74"/>
      <c r="H58" s="74"/>
      <c r="I58" s="74"/>
      <c r="J58" s="82">
        <f aca="true" t="shared" si="7" ref="J58:J63">K58+L58</f>
        <v>0</v>
      </c>
      <c r="K58" s="74"/>
      <c r="L58" s="74"/>
      <c r="M58" s="51" t="e">
        <f t="shared" si="4"/>
        <v>#DIV/0!</v>
      </c>
    </row>
    <row r="59" spans="1:13" ht="13.5" thickBot="1">
      <c r="A59" s="13"/>
      <c r="B59" s="36">
        <v>91108</v>
      </c>
      <c r="C59" s="87">
        <f t="shared" si="1"/>
        <v>488.275</v>
      </c>
      <c r="D59" s="78"/>
      <c r="E59" s="78">
        <v>488.275</v>
      </c>
      <c r="F59" s="82">
        <f t="shared" si="2"/>
        <v>488.275</v>
      </c>
      <c r="G59" s="78"/>
      <c r="H59" s="78">
        <v>488.275</v>
      </c>
      <c r="I59" s="78"/>
      <c r="J59" s="82">
        <f t="shared" si="7"/>
        <v>0</v>
      </c>
      <c r="K59" s="78"/>
      <c r="L59" s="78">
        <v>0</v>
      </c>
      <c r="M59" s="51">
        <f t="shared" si="4"/>
        <v>0</v>
      </c>
    </row>
    <row r="60" spans="1:13" ht="13.5" thickBot="1">
      <c r="A60" s="13"/>
      <c r="B60" s="37">
        <v>10116</v>
      </c>
      <c r="C60" s="87">
        <f t="shared" si="1"/>
        <v>453.854</v>
      </c>
      <c r="D60" s="78"/>
      <c r="E60" s="78">
        <v>453.854</v>
      </c>
      <c r="F60" s="82">
        <f t="shared" si="2"/>
        <v>453.854</v>
      </c>
      <c r="G60" s="78"/>
      <c r="H60" s="78">
        <v>453.854</v>
      </c>
      <c r="I60" s="78"/>
      <c r="J60" s="82">
        <f t="shared" si="7"/>
        <v>214.27</v>
      </c>
      <c r="K60" s="78"/>
      <c r="L60" s="78">
        <v>214.27</v>
      </c>
      <c r="M60" s="51">
        <f t="shared" si="4"/>
        <v>47.21121770437189</v>
      </c>
    </row>
    <row r="61" spans="1:13" ht="13.5" thickBot="1">
      <c r="A61" s="13"/>
      <c r="B61" s="38">
        <v>150101</v>
      </c>
      <c r="C61" s="87">
        <f t="shared" si="1"/>
        <v>0</v>
      </c>
      <c r="D61" s="78"/>
      <c r="E61" s="78"/>
      <c r="F61" s="82">
        <f t="shared" si="2"/>
        <v>0</v>
      </c>
      <c r="G61" s="78"/>
      <c r="H61" s="78"/>
      <c r="I61" s="78"/>
      <c r="J61" s="82">
        <f t="shared" si="7"/>
        <v>0</v>
      </c>
      <c r="K61" s="78"/>
      <c r="L61" s="78"/>
      <c r="M61" s="51" t="e">
        <f t="shared" si="4"/>
        <v>#DIV/0!</v>
      </c>
    </row>
    <row r="62" spans="1:13" ht="13.5" thickBot="1">
      <c r="A62" s="13"/>
      <c r="B62" s="36">
        <v>250000</v>
      </c>
      <c r="C62" s="87">
        <f t="shared" si="1"/>
        <v>0</v>
      </c>
      <c r="D62" s="77"/>
      <c r="E62" s="77"/>
      <c r="F62" s="82">
        <f t="shared" si="2"/>
        <v>0</v>
      </c>
      <c r="G62" s="77"/>
      <c r="H62" s="77"/>
      <c r="I62" s="77"/>
      <c r="J62" s="82">
        <f t="shared" si="7"/>
        <v>0</v>
      </c>
      <c r="K62" s="77"/>
      <c r="L62" s="77"/>
      <c r="M62" s="51" t="e">
        <f t="shared" si="4"/>
        <v>#DIV/0!</v>
      </c>
    </row>
    <row r="63" spans="1:13" ht="14.25" customHeight="1" thickBot="1">
      <c r="A63" s="39"/>
      <c r="B63" s="43" t="s">
        <v>48</v>
      </c>
      <c r="C63" s="83">
        <f t="shared" si="1"/>
        <v>135829.03399999999</v>
      </c>
      <c r="D63" s="75">
        <f>SUM(D57:D62)</f>
        <v>59088.138</v>
      </c>
      <c r="E63" s="75">
        <f>SUM(E57:E62)</f>
        <v>76740.896</v>
      </c>
      <c r="F63" s="75">
        <f t="shared" si="2"/>
        <v>259400.30800000002</v>
      </c>
      <c r="G63" s="75">
        <f>SUM(G57:G62)</f>
        <v>106811.31000000001</v>
      </c>
      <c r="H63" s="75">
        <f>SUM(H57:H62)</f>
        <v>152588.998</v>
      </c>
      <c r="I63" s="75">
        <f>SUM(I57:I62)</f>
        <v>0</v>
      </c>
      <c r="J63" s="75">
        <f t="shared" si="7"/>
        <v>110181.94399999999</v>
      </c>
      <c r="K63" s="75">
        <f>SUM(K57:K62)</f>
        <v>59542.725999999995</v>
      </c>
      <c r="L63" s="75">
        <f>SUM(L57:L62)</f>
        <v>50639.218</v>
      </c>
      <c r="M63" s="61">
        <f t="shared" si="4"/>
        <v>42.475641162307326</v>
      </c>
    </row>
    <row r="64" spans="1:12" ht="35.25" customHeight="1">
      <c r="A64" s="1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5" ht="15.75" customHeight="1">
      <c r="A65" s="73"/>
      <c r="B65" s="73"/>
      <c r="C65" s="73"/>
      <c r="D65" s="73"/>
      <c r="E65" s="73"/>
    </row>
    <row r="66" ht="12.75">
      <c r="A66" s="2"/>
    </row>
    <row r="67" spans="1:4" ht="16.5" customHeight="1">
      <c r="A67" t="s">
        <v>72</v>
      </c>
      <c r="D67" t="s">
        <v>73</v>
      </c>
    </row>
    <row r="70" spans="1:4" ht="12.75">
      <c r="A70" t="s">
        <v>67</v>
      </c>
      <c r="D70" t="s">
        <v>68</v>
      </c>
    </row>
  </sheetData>
  <sheetProtection/>
  <mergeCells count="9">
    <mergeCell ref="C64:L64"/>
    <mergeCell ref="A1:M1"/>
    <mergeCell ref="C3:E3"/>
    <mergeCell ref="F3:H3"/>
    <mergeCell ref="I3:I4"/>
    <mergeCell ref="A3:A4"/>
    <mergeCell ref="J3:L3"/>
    <mergeCell ref="M3:M4"/>
    <mergeCell ref="B3:B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2016-07-07T08:38:16Z</cp:lastPrinted>
  <dcterms:created xsi:type="dcterms:W3CDTF">2015-03-05T11:24:21Z</dcterms:created>
  <dcterms:modified xsi:type="dcterms:W3CDTF">2016-07-07T09:39:16Z</dcterms:modified>
  <cp:category/>
  <cp:version/>
  <cp:contentType/>
  <cp:contentStatus/>
</cp:coreProperties>
</file>